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4.08.2020" sheetId="1" r:id="rId1"/>
  </sheets>
  <definedNames>
    <definedName name="_xlnm.Print_Titles" localSheetId="0">'24.08.2020'!$13:$17</definedName>
    <definedName name="_xlnm.Print_Area" localSheetId="0">'24.08.2020'!$A$1:$M$70</definedName>
  </definedNames>
  <calcPr fullCalcOnLoad="1"/>
</workbook>
</file>

<file path=xl/sharedStrings.xml><?xml version="1.0" encoding="utf-8"?>
<sst xmlns="http://schemas.openxmlformats.org/spreadsheetml/2006/main" count="80" uniqueCount="77">
  <si>
    <t>_________</t>
  </si>
  <si>
    <t>С В Е Д Е Н И Я</t>
  </si>
  <si>
    <t>№
п/п</t>
  </si>
  <si>
    <t>наименование юридического лица</t>
  </si>
  <si>
    <t>кол-во граждан</t>
  </si>
  <si>
    <t>дата снятия средств со счета</t>
  </si>
  <si>
    <t>назначение платежа</t>
  </si>
  <si>
    <t>основания                                                                                                         возврата</t>
  </si>
  <si>
    <t>Возвращено средств жертвователям</t>
  </si>
  <si>
    <t>из них</t>
  </si>
  <si>
    <t>Поступило средств</t>
  </si>
  <si>
    <t>Израсходовано средств</t>
  </si>
  <si>
    <t>Итого:</t>
  </si>
  <si>
    <t xml:space="preserve">(на основании данных, представленных кредитной организацией)
</t>
  </si>
  <si>
    <t>сумма, рублей</t>
  </si>
  <si>
    <t>всего (сумма, рублей)</t>
  </si>
  <si>
    <r>
      <t xml:space="preserve">  пожертвования от юридических лиц в сумме, превышающей 
</t>
    </r>
    <r>
      <rPr>
        <b/>
        <sz val="12"/>
        <color indexed="8"/>
        <rFont val="Times New Roman"/>
        <family val="1"/>
      </rPr>
      <t>25 тысяч рублей</t>
    </r>
  </si>
  <si>
    <r>
      <t xml:space="preserve">пожертвования от граждан в сумме, превышающей 
</t>
    </r>
    <r>
      <rPr>
        <b/>
        <sz val="12"/>
        <color indexed="8"/>
        <rFont val="Times New Roman"/>
        <family val="1"/>
      </rPr>
      <t>20 тысяч рублей</t>
    </r>
  </si>
  <si>
    <r>
      <t xml:space="preserve">из них 
 финансовые операции по расходованию средств на сумму, превышающую </t>
    </r>
    <r>
      <rPr>
        <b/>
        <sz val="12"/>
        <color indexed="8"/>
        <rFont val="Times New Roman"/>
        <family val="1"/>
      </rPr>
      <t>50 тысяч рублей</t>
    </r>
  </si>
  <si>
    <t>сумма,
рублей</t>
  </si>
  <si>
    <t>Выборы депутатов Канского городского Совета депутатов шестого созыва</t>
  </si>
  <si>
    <t>Приложение № 17</t>
  </si>
  <si>
    <t xml:space="preserve">(номер и (или) наименование избирательного округа) </t>
  </si>
  <si>
    <t>о поступлении средств на специальный избирательный счет и расходовании этих средств при проведении выборов депутатов Канского городского Совета депутатов шестого созыва</t>
  </si>
  <si>
    <t>(наименование избирательной кампании)</t>
  </si>
  <si>
    <t>Фамилия, имя, отчество кандидата, наименование избирательного объединения, номер специального избирательного счета</t>
  </si>
  <si>
    <t>Лазукова Ольга Николаевна/ 40810810631009409649</t>
  </si>
  <si>
    <t>Какоулин Николай Андреевич/ 40810810431009409784</t>
  </si>
  <si>
    <t>Авдошкевич Ирина Михайловна/ 40810810631009409610</t>
  </si>
  <si>
    <t>Берлинец Тамара Владимировна/ 40810810231009409793</t>
  </si>
  <si>
    <t>Герасимов Олег Петрович/ 40810810231009409751</t>
  </si>
  <si>
    <t>Железнов Сергей Николаевич/ 40810810331009409554</t>
  </si>
  <si>
    <t>Игнатович Наталья Валерьевна/ 40810810631009409746</t>
  </si>
  <si>
    <t>Каратаева Ольга Александровна/ 40810810331009409622</t>
  </si>
  <si>
    <t>Каспирович Валерий Викторович/  40810810831009409766</t>
  </si>
  <si>
    <t xml:space="preserve">Королев Александр Игоревич/ 40810810031009409773 </t>
  </si>
  <si>
    <t>Куклин Виталий Сергеевич/ 40810810231009410193</t>
  </si>
  <si>
    <t>Ликонцев Олег Валерьевич/ 40810810131009409754</t>
  </si>
  <si>
    <t>Макаров Владимир Федорович/ 40810810631009410144</t>
  </si>
  <si>
    <t>Манушкин Андрей Александрович/ 40810810131009409709</t>
  </si>
  <si>
    <t>Панин Денис Дмитриевич/ 40810810931009409747</t>
  </si>
  <si>
    <t>Паркина Олеся Павловна/ 40810810731009409484</t>
  </si>
  <si>
    <t>Поляков Владимир Эдуардович/ 40810810131009409602</t>
  </si>
  <si>
    <t>Свириденко Андрей Геннадьевич/ 40810810931009409886</t>
  </si>
  <si>
    <t>Сиваева Ольга Викторовна/ 40810810631009409762</t>
  </si>
  <si>
    <t>Сорока Инна Викторовна/ 40810810431009410074</t>
  </si>
  <si>
    <t>Титов Александр Александрович/ 40810810231009409609</t>
  </si>
  <si>
    <t>Токов Сергей Вячеславович/ 40810810731009409549</t>
  </si>
  <si>
    <t>Филиппов Валерий Валерьевич/ 40810810431009410294</t>
  </si>
  <si>
    <t xml:space="preserve">Хинсицкий Дмитрий Игоревич/ 40810810331009410051 </t>
  </si>
  <si>
    <t>Шаталова Лариса Федоровна/ 40810810231009410041</t>
  </si>
  <si>
    <t>Шваргонова Елена Константиновна/ 40810810731009409989</t>
  </si>
  <si>
    <t xml:space="preserve">Шкаруба Максим Андреевич/ 40810810131009409738 </t>
  </si>
  <si>
    <t>Одномандатный избирательный округ № 1 - 13</t>
  </si>
  <si>
    <t>Атабаев Машарип Давлатназарович/ 40810810331009409745</t>
  </si>
  <si>
    <t>Бурнусов Олег Александрович/ 40810810831009410111</t>
  </si>
  <si>
    <t>Долгих Олег Николаевич/ 40810810431009409742</t>
  </si>
  <si>
    <t>Еремин Анатолий Германович/ 40810810631009410036</t>
  </si>
  <si>
    <t>Каврус Сергей Владимирович/ 40810810231009409641</t>
  </si>
  <si>
    <t>Канарская Оксана Петровна/ 40810810531009410071</t>
  </si>
  <si>
    <t>Креминский Сергей Владимирович/ 40810810531009409736</t>
  </si>
  <si>
    <t>Кузнецов Михаил Александрович/ 40810810731009410240</t>
  </si>
  <si>
    <t>Мажаров Александр Викторович/ 40810810531009409901</t>
  </si>
  <si>
    <t>Прохоров Даниил Андреевич/ 40810810631009410052</t>
  </si>
  <si>
    <t>Скворцов Павел Александрович/ 40810810431009410197</t>
  </si>
  <si>
    <t>Смирнова Тамара Алексеевна/ 40810810731009409659</t>
  </si>
  <si>
    <t>Станьков Юрий Александрович/ 40810810731009410279</t>
  </si>
  <si>
    <t>Суворов Дмитрий Викторович/ 40810810331009410077</t>
  </si>
  <si>
    <t>Татару-Коваленко Ольга Владимировна/ 40810810831009410182</t>
  </si>
  <si>
    <t>Филипов Игорь Александрович/ 40810810031009410173</t>
  </si>
  <si>
    <t>Жиронкина Татьяна Александровна/ 40810810231009410148</t>
  </si>
  <si>
    <t>Кулясова Анна Ивановна/ 40810810431009410281</t>
  </si>
  <si>
    <t>Манушкин Павел Андреевич/ 40810810631009410353</t>
  </si>
  <si>
    <t>Монахов Иван Олегович/ 40810810231009409777</t>
  </si>
  <si>
    <t>Коноваленко Константин Сергеевич/ 40810810331009409758</t>
  </si>
  <si>
    <t>Козлова Екатерина Андраниковна/ 40810810131009410141</t>
  </si>
  <si>
    <t>По состоянию на   «24» августа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</si>
</sst>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3"/>
      <color indexed="8"/>
      <name val="Times New Roman"/>
      <family val="1"/>
    </font>
    <font>
      <u val="single"/>
      <sz val="13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u val="single"/>
      <sz val="12"/>
      <color theme="1"/>
      <name val="Times New Roman"/>
      <family val="1"/>
    </font>
    <font>
      <u val="single"/>
      <sz val="13"/>
      <color theme="1"/>
      <name val="Times New Roman"/>
      <family val="1"/>
    </font>
    <font>
      <u val="single"/>
      <sz val="13"/>
      <color theme="1"/>
      <name val="Calibri"/>
      <family val="2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0" fontId="49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top" wrapText="1"/>
    </xf>
    <xf numFmtId="4" fontId="47" fillId="0" borderId="11" xfId="0" applyNumberFormat="1" applyFont="1" applyFill="1" applyBorder="1" applyAlignment="1">
      <alignment horizontal="center" vertical="top" wrapText="1"/>
    </xf>
    <xf numFmtId="3" fontId="47" fillId="0" borderId="11" xfId="0" applyNumberFormat="1" applyFont="1" applyFill="1" applyBorder="1" applyAlignment="1">
      <alignment horizontal="center" vertical="top" wrapText="1"/>
    </xf>
    <xf numFmtId="49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4" fontId="51" fillId="0" borderId="11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top" wrapText="1"/>
    </xf>
    <xf numFmtId="49" fontId="47" fillId="0" borderId="12" xfId="0" applyNumberFormat="1" applyFont="1" applyFill="1" applyBorder="1" applyAlignment="1">
      <alignment horizontal="center" vertical="top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top" wrapText="1"/>
    </xf>
    <xf numFmtId="4" fontId="49" fillId="0" borderId="13" xfId="0" applyNumberFormat="1" applyFont="1" applyFill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center" vertical="top" wrapText="1"/>
    </xf>
    <xf numFmtId="4" fontId="47" fillId="0" borderId="13" xfId="0" applyNumberFormat="1" applyFont="1" applyFill="1" applyBorder="1" applyAlignment="1">
      <alignment horizontal="center" vertical="center" wrapText="1"/>
    </xf>
    <xf numFmtId="3" fontId="47" fillId="0" borderId="13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right" wrapText="1"/>
    </xf>
    <xf numFmtId="4" fontId="49" fillId="0" borderId="11" xfId="0" applyNumberFormat="1" applyFont="1" applyFill="1" applyBorder="1" applyAlignment="1">
      <alignment wrapText="1"/>
    </xf>
    <xf numFmtId="3" fontId="49" fillId="0" borderId="11" xfId="0" applyNumberFormat="1" applyFont="1" applyFill="1" applyBorder="1" applyAlignment="1">
      <alignment horizontal="center" wrapText="1"/>
    </xf>
    <xf numFmtId="49" fontId="49" fillId="0" borderId="11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9" fillId="0" borderId="14" xfId="0" applyFont="1" applyFill="1" applyBorder="1" applyAlignment="1">
      <alignment horizontal="right" vertical="center" wrapText="1"/>
    </xf>
    <xf numFmtId="0" fontId="38" fillId="0" borderId="15" xfId="0" applyFont="1" applyFill="1" applyBorder="1" applyAlignment="1">
      <alignment horizontal="right" wrapText="1"/>
    </xf>
    <xf numFmtId="0" fontId="47" fillId="0" borderId="0" xfId="0" applyFont="1" applyFill="1" applyAlignment="1">
      <alignment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72"/>
  <sheetViews>
    <sheetView tabSelected="1" view="pageBreakPreview" zoomScale="80" zoomScaleNormal="80" zoomScaleSheetLayoutView="80" zoomScalePageLayoutView="0" workbookViewId="0" topLeftCell="A1">
      <pane ySplit="16" topLeftCell="A17" activePane="bottomLeft" state="frozen"/>
      <selection pane="topLeft" activeCell="A1" sqref="A1"/>
      <selection pane="bottomLeft" activeCell="N16" sqref="N16:O72"/>
    </sheetView>
  </sheetViews>
  <sheetFormatPr defaultColWidth="14.140625" defaultRowHeight="15"/>
  <cols>
    <col min="1" max="1" width="5.140625" style="1" customWidth="1"/>
    <col min="2" max="2" width="31.421875" style="1" customWidth="1"/>
    <col min="3" max="3" width="14.28125" style="1" bestFit="1" customWidth="1"/>
    <col min="4" max="7" width="14.140625" style="1" customWidth="1"/>
    <col min="8" max="8" width="14.28125" style="1" bestFit="1" customWidth="1"/>
    <col min="9" max="10" width="14.140625" style="1" customWidth="1"/>
    <col min="11" max="11" width="20.00390625" style="1" customWidth="1"/>
    <col min="12" max="13" width="14.140625" style="1" customWidth="1"/>
    <col min="14" max="14" width="14.00390625" style="1" customWidth="1"/>
    <col min="15" max="16384" width="14.140625" style="1" customWidth="1"/>
  </cols>
  <sheetData>
    <row r="1" s="17" customFormat="1" ht="12.75">
      <c r="M1" s="18" t="s">
        <v>21</v>
      </c>
    </row>
    <row r="2" spans="1:13" ht="15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customHeight="1">
      <c r="A4" s="41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8.25" customHeight="1">
      <c r="A5" s="21"/>
      <c r="B5" s="21"/>
      <c r="C5" s="21"/>
      <c r="D5" s="21"/>
      <c r="E5" s="21"/>
      <c r="F5" s="21"/>
      <c r="G5" s="21"/>
      <c r="H5" s="42"/>
      <c r="I5" s="42"/>
      <c r="J5" s="42"/>
      <c r="K5" s="42"/>
      <c r="L5" s="42"/>
      <c r="M5" s="42"/>
    </row>
    <row r="6" spans="1:13" ht="15.75" customHeight="1">
      <c r="A6" s="43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 customHeight="1">
      <c r="A7" s="36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2:13" ht="19.5" customHeight="1">
      <c r="B8" s="30"/>
      <c r="C8" s="30"/>
      <c r="D8" s="30"/>
      <c r="E8" s="30"/>
      <c r="F8" s="30"/>
      <c r="G8" s="30"/>
      <c r="H8" s="30"/>
      <c r="I8" s="30"/>
      <c r="J8" s="30"/>
      <c r="K8" s="38" t="s">
        <v>76</v>
      </c>
      <c r="L8" s="39"/>
      <c r="M8" s="39"/>
    </row>
    <row r="9" spans="1:13" ht="7.5" customHeight="1">
      <c r="A9" s="4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17.25" customHeight="1">
      <c r="A10" s="43" t="s">
        <v>53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.75" customHeight="1">
      <c r="A11" s="41" t="s">
        <v>22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8.2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3" customHeight="1">
      <c r="A13" s="65" t="s">
        <v>2</v>
      </c>
      <c r="B13" s="65" t="s">
        <v>25</v>
      </c>
      <c r="C13" s="56" t="s">
        <v>10</v>
      </c>
      <c r="D13" s="57"/>
      <c r="E13" s="57"/>
      <c r="F13" s="57"/>
      <c r="G13" s="58"/>
      <c r="H13" s="56" t="s">
        <v>11</v>
      </c>
      <c r="I13" s="57"/>
      <c r="J13" s="57"/>
      <c r="K13" s="58"/>
      <c r="L13" s="68" t="s">
        <v>8</v>
      </c>
      <c r="M13" s="49"/>
    </row>
    <row r="14" spans="1:13" ht="15.75" customHeight="1">
      <c r="A14" s="66"/>
      <c r="B14" s="66"/>
      <c r="C14" s="53" t="s">
        <v>15</v>
      </c>
      <c r="D14" s="56" t="s">
        <v>9</v>
      </c>
      <c r="E14" s="57"/>
      <c r="F14" s="57"/>
      <c r="G14" s="58"/>
      <c r="H14" s="53" t="s">
        <v>15</v>
      </c>
      <c r="I14" s="59" t="s">
        <v>18</v>
      </c>
      <c r="J14" s="60"/>
      <c r="K14" s="61"/>
      <c r="L14" s="48" t="s">
        <v>19</v>
      </c>
      <c r="M14" s="48" t="s">
        <v>7</v>
      </c>
    </row>
    <row r="15" spans="1:13" ht="65.25" customHeight="1">
      <c r="A15" s="66"/>
      <c r="B15" s="66"/>
      <c r="C15" s="54"/>
      <c r="D15" s="56" t="s">
        <v>16</v>
      </c>
      <c r="E15" s="58"/>
      <c r="F15" s="56" t="s">
        <v>17</v>
      </c>
      <c r="G15" s="58"/>
      <c r="H15" s="54"/>
      <c r="I15" s="62"/>
      <c r="J15" s="63"/>
      <c r="K15" s="64"/>
      <c r="L15" s="49"/>
      <c r="M15" s="49"/>
    </row>
    <row r="16" spans="1:14" ht="47.25">
      <c r="A16" s="67"/>
      <c r="B16" s="67"/>
      <c r="C16" s="55"/>
      <c r="D16" s="2" t="s">
        <v>14</v>
      </c>
      <c r="E16" s="34" t="s">
        <v>3</v>
      </c>
      <c r="F16" s="2" t="s">
        <v>14</v>
      </c>
      <c r="G16" s="2" t="s">
        <v>4</v>
      </c>
      <c r="H16" s="55"/>
      <c r="I16" s="2" t="s">
        <v>5</v>
      </c>
      <c r="J16" s="2" t="s">
        <v>19</v>
      </c>
      <c r="K16" s="2" t="s">
        <v>6</v>
      </c>
      <c r="L16" s="49"/>
      <c r="M16" s="49"/>
      <c r="N16" s="35"/>
    </row>
    <row r="17" spans="1:13" ht="15" customHeight="1" thickBot="1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</row>
    <row r="18" spans="1:14" ht="48" thickBot="1">
      <c r="A18" s="25">
        <v>1</v>
      </c>
      <c r="B18" s="25" t="s">
        <v>28</v>
      </c>
      <c r="C18" s="26">
        <f>D18+F18+10000</f>
        <v>10000</v>
      </c>
      <c r="D18" s="27">
        <v>0</v>
      </c>
      <c r="E18" s="27"/>
      <c r="F18" s="27">
        <v>0</v>
      </c>
      <c r="G18" s="29"/>
      <c r="H18" s="26">
        <f>J18</f>
        <v>0</v>
      </c>
      <c r="I18" s="23"/>
      <c r="J18" s="22">
        <v>0</v>
      </c>
      <c r="K18" s="24"/>
      <c r="L18" s="27">
        <v>0</v>
      </c>
      <c r="M18" s="28"/>
      <c r="N18" s="20"/>
    </row>
    <row r="19" spans="1:14" ht="48" thickBot="1">
      <c r="A19" s="25">
        <f>A18+1</f>
        <v>2</v>
      </c>
      <c r="B19" s="25" t="s">
        <v>54</v>
      </c>
      <c r="C19" s="26">
        <f>D19+F19</f>
        <v>0</v>
      </c>
      <c r="D19" s="27">
        <v>0</v>
      </c>
      <c r="E19" s="27"/>
      <c r="F19" s="27">
        <v>0</v>
      </c>
      <c r="G19" s="29"/>
      <c r="H19" s="26">
        <f>J19</f>
        <v>0</v>
      </c>
      <c r="I19" s="23"/>
      <c r="J19" s="22">
        <v>0</v>
      </c>
      <c r="K19" s="24"/>
      <c r="L19" s="27">
        <v>0</v>
      </c>
      <c r="M19" s="28"/>
      <c r="N19" s="20"/>
    </row>
    <row r="20" spans="1:14" ht="48" thickBot="1">
      <c r="A20" s="25">
        <f aca="true" t="shared" si="0" ref="A20:A66">A19+1</f>
        <v>3</v>
      </c>
      <c r="B20" s="25" t="s">
        <v>29</v>
      </c>
      <c r="C20" s="26">
        <f>D20+F20</f>
        <v>0</v>
      </c>
      <c r="D20" s="27">
        <v>0</v>
      </c>
      <c r="E20" s="27"/>
      <c r="F20" s="27">
        <v>0</v>
      </c>
      <c r="G20" s="29"/>
      <c r="H20" s="26">
        <f>J20</f>
        <v>0</v>
      </c>
      <c r="I20" s="23"/>
      <c r="J20" s="22">
        <v>0</v>
      </c>
      <c r="K20" s="24"/>
      <c r="L20" s="27">
        <v>0</v>
      </c>
      <c r="M20" s="28"/>
      <c r="N20" s="20"/>
    </row>
    <row r="21" spans="1:14" ht="48" thickBot="1">
      <c r="A21" s="25">
        <f t="shared" si="0"/>
        <v>4</v>
      </c>
      <c r="B21" s="25" t="s">
        <v>55</v>
      </c>
      <c r="C21" s="26">
        <f>D21+F21+13850+3000</f>
        <v>16850</v>
      </c>
      <c r="D21" s="27">
        <v>0</v>
      </c>
      <c r="E21" s="27"/>
      <c r="F21" s="27">
        <v>0</v>
      </c>
      <c r="G21" s="29"/>
      <c r="H21" s="26">
        <f>J21+13850+3000</f>
        <v>16850</v>
      </c>
      <c r="I21" s="23"/>
      <c r="J21" s="22">
        <v>0</v>
      </c>
      <c r="K21" s="24"/>
      <c r="L21" s="27">
        <v>0</v>
      </c>
      <c r="M21" s="28"/>
      <c r="N21" s="20"/>
    </row>
    <row r="22" spans="1:14" ht="32.25" thickBot="1">
      <c r="A22" s="25">
        <f t="shared" si="0"/>
        <v>5</v>
      </c>
      <c r="B22" s="25" t="s">
        <v>30</v>
      </c>
      <c r="C22" s="26">
        <f>D22+F22</f>
        <v>0</v>
      </c>
      <c r="D22" s="27">
        <v>0</v>
      </c>
      <c r="E22" s="27"/>
      <c r="F22" s="27">
        <v>0</v>
      </c>
      <c r="G22" s="29"/>
      <c r="H22" s="26">
        <f>J22</f>
        <v>0</v>
      </c>
      <c r="I22" s="23"/>
      <c r="J22" s="22">
        <v>0</v>
      </c>
      <c r="K22" s="24"/>
      <c r="L22" s="27">
        <v>0</v>
      </c>
      <c r="M22" s="28"/>
      <c r="N22" s="20"/>
    </row>
    <row r="23" spans="1:14" ht="32.25" thickBot="1">
      <c r="A23" s="25">
        <f t="shared" si="0"/>
        <v>6</v>
      </c>
      <c r="B23" s="25" t="s">
        <v>56</v>
      </c>
      <c r="C23" s="26">
        <f>D23+F23</f>
        <v>0</v>
      </c>
      <c r="D23" s="27">
        <v>0</v>
      </c>
      <c r="E23" s="27"/>
      <c r="F23" s="27">
        <v>0</v>
      </c>
      <c r="G23" s="29"/>
      <c r="H23" s="26">
        <f>J23</f>
        <v>0</v>
      </c>
      <c r="I23" s="23"/>
      <c r="J23" s="22">
        <v>0</v>
      </c>
      <c r="K23" s="24"/>
      <c r="L23" s="27">
        <v>0</v>
      </c>
      <c r="M23" s="28"/>
      <c r="N23" s="20"/>
    </row>
    <row r="24" spans="1:14" ht="48" thickBot="1">
      <c r="A24" s="25">
        <f t="shared" si="0"/>
        <v>7</v>
      </c>
      <c r="B24" s="25" t="s">
        <v>57</v>
      </c>
      <c r="C24" s="26">
        <f>D24+F24</f>
        <v>0</v>
      </c>
      <c r="D24" s="27">
        <v>0</v>
      </c>
      <c r="E24" s="27"/>
      <c r="F24" s="27">
        <v>0</v>
      </c>
      <c r="G24" s="29"/>
      <c r="H24" s="26">
        <f>J24</f>
        <v>0</v>
      </c>
      <c r="I24" s="23"/>
      <c r="J24" s="22">
        <v>0</v>
      </c>
      <c r="K24" s="24"/>
      <c r="L24" s="27">
        <v>0</v>
      </c>
      <c r="M24" s="28"/>
      <c r="N24" s="20"/>
    </row>
    <row r="25" spans="1:14" ht="32.25" customHeight="1" thickBot="1">
      <c r="A25" s="25">
        <f t="shared" si="0"/>
        <v>8</v>
      </c>
      <c r="B25" s="25" t="s">
        <v>31</v>
      </c>
      <c r="C25" s="26">
        <f>D25+F25+25000</f>
        <v>25000</v>
      </c>
      <c r="D25" s="27">
        <v>0</v>
      </c>
      <c r="E25" s="27"/>
      <c r="F25" s="27">
        <v>0</v>
      </c>
      <c r="G25" s="29"/>
      <c r="H25" s="26">
        <f>J25+8100</f>
        <v>8100</v>
      </c>
      <c r="I25" s="23"/>
      <c r="J25" s="22">
        <v>0</v>
      </c>
      <c r="K25" s="24"/>
      <c r="L25" s="27">
        <v>0</v>
      </c>
      <c r="M25" s="28"/>
      <c r="N25" s="20"/>
    </row>
    <row r="26" spans="1:14" ht="48" thickBot="1">
      <c r="A26" s="25">
        <f t="shared" si="0"/>
        <v>9</v>
      </c>
      <c r="B26" s="25" t="s">
        <v>70</v>
      </c>
      <c r="C26" s="26">
        <f>D26+F26</f>
        <v>0</v>
      </c>
      <c r="D26" s="27">
        <v>0</v>
      </c>
      <c r="E26" s="27"/>
      <c r="F26" s="27">
        <v>0</v>
      </c>
      <c r="G26" s="29"/>
      <c r="H26" s="26">
        <f>J26</f>
        <v>0</v>
      </c>
      <c r="I26" s="23"/>
      <c r="J26" s="22">
        <v>0</v>
      </c>
      <c r="K26" s="24"/>
      <c r="L26" s="27">
        <v>0</v>
      </c>
      <c r="M26" s="28"/>
      <c r="N26" s="20"/>
    </row>
    <row r="27" spans="1:14" ht="48" thickBot="1">
      <c r="A27" s="25">
        <f t="shared" si="0"/>
        <v>10</v>
      </c>
      <c r="B27" s="25" t="s">
        <v>32</v>
      </c>
      <c r="C27" s="26">
        <f>D27+F27</f>
        <v>0</v>
      </c>
      <c r="D27" s="27">
        <v>0</v>
      </c>
      <c r="E27" s="27"/>
      <c r="F27" s="27">
        <v>0</v>
      </c>
      <c r="G27" s="29"/>
      <c r="H27" s="26">
        <f>J27</f>
        <v>0</v>
      </c>
      <c r="I27" s="23"/>
      <c r="J27" s="22">
        <v>0</v>
      </c>
      <c r="K27" s="24"/>
      <c r="L27" s="27">
        <v>0</v>
      </c>
      <c r="M27" s="28"/>
      <c r="N27" s="20"/>
    </row>
    <row r="28" spans="1:14" ht="48" thickBot="1">
      <c r="A28" s="25">
        <f t="shared" si="0"/>
        <v>11</v>
      </c>
      <c r="B28" s="25" t="s">
        <v>58</v>
      </c>
      <c r="C28" s="26">
        <f>D28+F28</f>
        <v>0</v>
      </c>
      <c r="D28" s="27">
        <v>0</v>
      </c>
      <c r="E28" s="27"/>
      <c r="F28" s="27">
        <v>0</v>
      </c>
      <c r="G28" s="29"/>
      <c r="H28" s="26">
        <f>J28</f>
        <v>0</v>
      </c>
      <c r="I28" s="23"/>
      <c r="J28" s="22">
        <v>0</v>
      </c>
      <c r="K28" s="24"/>
      <c r="L28" s="27">
        <v>0</v>
      </c>
      <c r="M28" s="28"/>
      <c r="N28" s="20"/>
    </row>
    <row r="29" spans="1:14" ht="48" thickBot="1">
      <c r="A29" s="25">
        <f t="shared" si="0"/>
        <v>12</v>
      </c>
      <c r="B29" s="25" t="s">
        <v>27</v>
      </c>
      <c r="C29" s="26">
        <f>D29+F29</f>
        <v>0</v>
      </c>
      <c r="D29" s="27">
        <v>0</v>
      </c>
      <c r="E29" s="27"/>
      <c r="F29" s="27">
        <v>0</v>
      </c>
      <c r="G29" s="29"/>
      <c r="H29" s="26">
        <f>J29</f>
        <v>0</v>
      </c>
      <c r="I29" s="23"/>
      <c r="J29" s="22">
        <v>0</v>
      </c>
      <c r="K29" s="24"/>
      <c r="L29" s="27">
        <v>0</v>
      </c>
      <c r="M29" s="28"/>
      <c r="N29" s="20"/>
    </row>
    <row r="30" spans="1:14" ht="32.25" thickBot="1">
      <c r="A30" s="25">
        <f t="shared" si="0"/>
        <v>13</v>
      </c>
      <c r="B30" s="25" t="s">
        <v>59</v>
      </c>
      <c r="C30" s="26">
        <f>D30+F30</f>
        <v>0</v>
      </c>
      <c r="D30" s="27">
        <v>0</v>
      </c>
      <c r="E30" s="27"/>
      <c r="F30" s="27">
        <v>0</v>
      </c>
      <c r="G30" s="29"/>
      <c r="H30" s="26">
        <f>J30</f>
        <v>0</v>
      </c>
      <c r="I30" s="23"/>
      <c r="J30" s="22">
        <v>0</v>
      </c>
      <c r="K30" s="24"/>
      <c r="L30" s="27">
        <v>0</v>
      </c>
      <c r="M30" s="28"/>
      <c r="N30" s="20"/>
    </row>
    <row r="31" spans="1:14" ht="48" thickBot="1">
      <c r="A31" s="25">
        <f t="shared" si="0"/>
        <v>14</v>
      </c>
      <c r="B31" s="25" t="s">
        <v>33</v>
      </c>
      <c r="C31" s="26">
        <f>D31+F31+3600</f>
        <v>3600</v>
      </c>
      <c r="D31" s="27">
        <v>0</v>
      </c>
      <c r="E31" s="27"/>
      <c r="F31" s="27">
        <v>0</v>
      </c>
      <c r="G31" s="29"/>
      <c r="H31" s="26">
        <f>J31+3600</f>
        <v>3600</v>
      </c>
      <c r="I31" s="23"/>
      <c r="J31" s="22">
        <v>0</v>
      </c>
      <c r="K31" s="24"/>
      <c r="L31" s="27">
        <v>0</v>
      </c>
      <c r="M31" s="28"/>
      <c r="N31" s="20"/>
    </row>
    <row r="32" spans="1:14" ht="48" thickBot="1">
      <c r="A32" s="25">
        <f t="shared" si="0"/>
        <v>15</v>
      </c>
      <c r="B32" s="25" t="s">
        <v>34</v>
      </c>
      <c r="C32" s="26">
        <f>D32+F32+3000+7000</f>
        <v>10000</v>
      </c>
      <c r="D32" s="27">
        <v>0</v>
      </c>
      <c r="E32" s="27"/>
      <c r="F32" s="27">
        <v>0</v>
      </c>
      <c r="G32" s="29"/>
      <c r="H32" s="26">
        <f>J32+8100</f>
        <v>8100</v>
      </c>
      <c r="I32" s="23"/>
      <c r="J32" s="22">
        <v>0</v>
      </c>
      <c r="K32" s="24"/>
      <c r="L32" s="27">
        <v>0</v>
      </c>
      <c r="M32" s="28"/>
      <c r="N32" s="20"/>
    </row>
    <row r="33" spans="1:14" ht="48" thickBot="1">
      <c r="A33" s="25">
        <f t="shared" si="0"/>
        <v>16</v>
      </c>
      <c r="B33" s="25" t="s">
        <v>75</v>
      </c>
      <c r="C33" s="26">
        <f>D33+F33</f>
        <v>0</v>
      </c>
      <c r="D33" s="27">
        <v>0</v>
      </c>
      <c r="E33" s="27"/>
      <c r="F33" s="27">
        <v>0</v>
      </c>
      <c r="G33" s="29"/>
      <c r="H33" s="26">
        <f>J33</f>
        <v>0</v>
      </c>
      <c r="I33" s="23"/>
      <c r="J33" s="22">
        <v>0</v>
      </c>
      <c r="K33" s="24"/>
      <c r="L33" s="27">
        <v>0</v>
      </c>
      <c r="M33" s="28"/>
      <c r="N33" s="20"/>
    </row>
    <row r="34" spans="1:14" ht="48" thickBot="1">
      <c r="A34" s="25">
        <f t="shared" si="0"/>
        <v>17</v>
      </c>
      <c r="B34" s="25" t="s">
        <v>74</v>
      </c>
      <c r="C34" s="26">
        <f>D34+F34+3600+6000</f>
        <v>9600</v>
      </c>
      <c r="D34" s="27">
        <v>0</v>
      </c>
      <c r="E34" s="27"/>
      <c r="F34" s="27">
        <v>0</v>
      </c>
      <c r="G34" s="29"/>
      <c r="H34" s="26">
        <f>J34+3600+6000</f>
        <v>9600</v>
      </c>
      <c r="I34" s="23"/>
      <c r="J34" s="22">
        <v>0</v>
      </c>
      <c r="K34" s="24"/>
      <c r="L34" s="27">
        <v>0</v>
      </c>
      <c r="M34" s="28"/>
      <c r="N34" s="20"/>
    </row>
    <row r="35" spans="1:14" ht="32.25" thickBot="1">
      <c r="A35" s="25">
        <f t="shared" si="0"/>
        <v>18</v>
      </c>
      <c r="B35" s="25" t="s">
        <v>35</v>
      </c>
      <c r="C35" s="26">
        <f>D35+F35</f>
        <v>0</v>
      </c>
      <c r="D35" s="27">
        <v>0</v>
      </c>
      <c r="E35" s="27"/>
      <c r="F35" s="27">
        <v>0</v>
      </c>
      <c r="G35" s="29"/>
      <c r="H35" s="26">
        <f>J35</f>
        <v>0</v>
      </c>
      <c r="I35" s="23"/>
      <c r="J35" s="22">
        <v>0</v>
      </c>
      <c r="K35" s="24"/>
      <c r="L35" s="27">
        <v>0</v>
      </c>
      <c r="M35" s="28"/>
      <c r="N35" s="20"/>
    </row>
    <row r="36" spans="1:14" ht="48" thickBot="1">
      <c r="A36" s="25">
        <f t="shared" si="0"/>
        <v>19</v>
      </c>
      <c r="B36" s="25" t="s">
        <v>60</v>
      </c>
      <c r="C36" s="26">
        <f>D36+F36+3600</f>
        <v>3600</v>
      </c>
      <c r="D36" s="27">
        <v>0</v>
      </c>
      <c r="E36" s="27"/>
      <c r="F36" s="27">
        <v>0</v>
      </c>
      <c r="G36" s="29"/>
      <c r="H36" s="26">
        <f>J36+3600</f>
        <v>3600</v>
      </c>
      <c r="I36" s="23"/>
      <c r="J36" s="22">
        <v>0</v>
      </c>
      <c r="K36" s="24"/>
      <c r="L36" s="27">
        <v>0</v>
      </c>
      <c r="M36" s="28"/>
      <c r="N36" s="20"/>
    </row>
    <row r="37" spans="1:14" ht="48" thickBot="1">
      <c r="A37" s="25">
        <f t="shared" si="0"/>
        <v>20</v>
      </c>
      <c r="B37" s="25" t="s">
        <v>61</v>
      </c>
      <c r="C37" s="26">
        <f>D37+F37</f>
        <v>0</v>
      </c>
      <c r="D37" s="27">
        <v>0</v>
      </c>
      <c r="E37" s="27"/>
      <c r="F37" s="27">
        <v>0</v>
      </c>
      <c r="G37" s="29"/>
      <c r="H37" s="26">
        <f>J37</f>
        <v>0</v>
      </c>
      <c r="I37" s="23"/>
      <c r="J37" s="22">
        <v>0</v>
      </c>
      <c r="K37" s="24"/>
      <c r="L37" s="27">
        <v>0</v>
      </c>
      <c r="M37" s="28"/>
      <c r="N37" s="20"/>
    </row>
    <row r="38" spans="1:14" ht="32.25" thickBot="1">
      <c r="A38" s="25">
        <f t="shared" si="0"/>
        <v>21</v>
      </c>
      <c r="B38" s="25" t="s">
        <v>36</v>
      </c>
      <c r="C38" s="26">
        <f>D38+F38</f>
        <v>0</v>
      </c>
      <c r="D38" s="27">
        <v>0</v>
      </c>
      <c r="E38" s="27"/>
      <c r="F38" s="27">
        <v>0</v>
      </c>
      <c r="G38" s="29"/>
      <c r="H38" s="26">
        <f>J38</f>
        <v>0</v>
      </c>
      <c r="I38" s="23"/>
      <c r="J38" s="22">
        <v>0</v>
      </c>
      <c r="K38" s="24"/>
      <c r="L38" s="27">
        <v>0</v>
      </c>
      <c r="M38" s="28"/>
      <c r="N38" s="20"/>
    </row>
    <row r="39" spans="1:14" ht="32.25" thickBot="1">
      <c r="A39" s="25">
        <f t="shared" si="0"/>
        <v>22</v>
      </c>
      <c r="B39" s="25" t="s">
        <v>71</v>
      </c>
      <c r="C39" s="26">
        <f>D39+F39</f>
        <v>0</v>
      </c>
      <c r="D39" s="27">
        <v>0</v>
      </c>
      <c r="E39" s="27"/>
      <c r="F39" s="27">
        <v>0</v>
      </c>
      <c r="G39" s="29"/>
      <c r="H39" s="26">
        <f>J39</f>
        <v>0</v>
      </c>
      <c r="I39" s="23"/>
      <c r="J39" s="22">
        <v>0</v>
      </c>
      <c r="K39" s="24"/>
      <c r="L39" s="27">
        <v>0</v>
      </c>
      <c r="M39" s="28"/>
      <c r="N39" s="20"/>
    </row>
    <row r="40" spans="1:14" ht="32.25" thickBot="1">
      <c r="A40" s="25">
        <f t="shared" si="0"/>
        <v>23</v>
      </c>
      <c r="B40" s="25" t="s">
        <v>26</v>
      </c>
      <c r="C40" s="26">
        <f>D40+F40</f>
        <v>0</v>
      </c>
      <c r="D40" s="27">
        <v>0</v>
      </c>
      <c r="E40" s="27"/>
      <c r="F40" s="27">
        <v>0</v>
      </c>
      <c r="G40" s="29"/>
      <c r="H40" s="26">
        <f>J40</f>
        <v>0</v>
      </c>
      <c r="I40" s="23"/>
      <c r="J40" s="22">
        <v>0</v>
      </c>
      <c r="K40" s="24"/>
      <c r="L40" s="27">
        <v>0</v>
      </c>
      <c r="M40" s="28"/>
      <c r="N40" s="20"/>
    </row>
    <row r="41" spans="1:14" ht="32.25" thickBot="1">
      <c r="A41" s="25">
        <f t="shared" si="0"/>
        <v>24</v>
      </c>
      <c r="B41" s="25" t="s">
        <v>37</v>
      </c>
      <c r="C41" s="26">
        <f>D41+F41+35000</f>
        <v>35000</v>
      </c>
      <c r="D41" s="27">
        <v>0</v>
      </c>
      <c r="E41" s="27"/>
      <c r="F41" s="27">
        <v>0</v>
      </c>
      <c r="G41" s="29"/>
      <c r="H41" s="26">
        <f>J41+35000</f>
        <v>35000</v>
      </c>
      <c r="I41" s="23"/>
      <c r="J41" s="22">
        <v>0</v>
      </c>
      <c r="K41" s="24"/>
      <c r="L41" s="27">
        <v>0</v>
      </c>
      <c r="M41" s="28"/>
      <c r="N41" s="20"/>
    </row>
    <row r="42" spans="1:14" ht="48" thickBot="1">
      <c r="A42" s="25">
        <f t="shared" si="0"/>
        <v>25</v>
      </c>
      <c r="B42" s="25" t="s">
        <v>62</v>
      </c>
      <c r="C42" s="26">
        <f>D42+F42+11000</f>
        <v>11000</v>
      </c>
      <c r="D42" s="27">
        <v>0</v>
      </c>
      <c r="E42" s="27"/>
      <c r="F42" s="27">
        <v>0</v>
      </c>
      <c r="G42" s="29"/>
      <c r="H42" s="26">
        <f>J42+8100</f>
        <v>8100</v>
      </c>
      <c r="I42" s="23"/>
      <c r="J42" s="22">
        <v>0</v>
      </c>
      <c r="K42" s="24"/>
      <c r="L42" s="27">
        <v>0</v>
      </c>
      <c r="M42" s="28"/>
      <c r="N42" s="20"/>
    </row>
    <row r="43" spans="1:14" ht="48" thickBot="1">
      <c r="A43" s="25">
        <f t="shared" si="0"/>
        <v>26</v>
      </c>
      <c r="B43" s="25" t="s">
        <v>38</v>
      </c>
      <c r="C43" s="26">
        <f>D43+F43</f>
        <v>0</v>
      </c>
      <c r="D43" s="27">
        <v>0</v>
      </c>
      <c r="E43" s="27"/>
      <c r="F43" s="27">
        <v>0</v>
      </c>
      <c r="G43" s="29"/>
      <c r="H43" s="26">
        <f>J43</f>
        <v>0</v>
      </c>
      <c r="I43" s="23"/>
      <c r="J43" s="22">
        <v>0</v>
      </c>
      <c r="K43" s="24"/>
      <c r="L43" s="27">
        <v>0</v>
      </c>
      <c r="M43" s="28"/>
      <c r="N43" s="20"/>
    </row>
    <row r="44" spans="1:14" ht="48" thickBot="1">
      <c r="A44" s="25">
        <f t="shared" si="0"/>
        <v>27</v>
      </c>
      <c r="B44" s="25" t="s">
        <v>39</v>
      </c>
      <c r="C44" s="26">
        <f>D44+F44+500</f>
        <v>500</v>
      </c>
      <c r="D44" s="27">
        <v>0</v>
      </c>
      <c r="E44" s="27"/>
      <c r="F44" s="27">
        <v>0</v>
      </c>
      <c r="G44" s="29"/>
      <c r="H44" s="26">
        <f>J44+100</f>
        <v>100</v>
      </c>
      <c r="I44" s="23"/>
      <c r="J44" s="22">
        <v>0</v>
      </c>
      <c r="K44" s="24"/>
      <c r="L44" s="27">
        <v>0</v>
      </c>
      <c r="M44" s="28"/>
      <c r="N44" s="20"/>
    </row>
    <row r="45" spans="1:14" ht="32.25" thickBot="1">
      <c r="A45" s="25">
        <f t="shared" si="0"/>
        <v>28</v>
      </c>
      <c r="B45" s="25" t="s">
        <v>72</v>
      </c>
      <c r="C45" s="26">
        <f>D45+F45</f>
        <v>0</v>
      </c>
      <c r="D45" s="27">
        <v>0</v>
      </c>
      <c r="E45" s="27"/>
      <c r="F45" s="27">
        <v>0</v>
      </c>
      <c r="G45" s="29"/>
      <c r="H45" s="26">
        <f>J45</f>
        <v>0</v>
      </c>
      <c r="I45" s="23"/>
      <c r="J45" s="22">
        <v>0</v>
      </c>
      <c r="K45" s="24"/>
      <c r="L45" s="27">
        <v>0</v>
      </c>
      <c r="M45" s="28"/>
      <c r="N45" s="20"/>
    </row>
    <row r="46" spans="1:14" ht="32.25" thickBot="1">
      <c r="A46" s="25">
        <f t="shared" si="0"/>
        <v>29</v>
      </c>
      <c r="B46" s="25" t="s">
        <v>73</v>
      </c>
      <c r="C46" s="26">
        <f>D46+F46+7550</f>
        <v>7550</v>
      </c>
      <c r="D46" s="27">
        <v>0</v>
      </c>
      <c r="E46" s="27"/>
      <c r="F46" s="27">
        <v>0</v>
      </c>
      <c r="G46" s="29"/>
      <c r="H46" s="26">
        <f>J46+7550</f>
        <v>7550</v>
      </c>
      <c r="I46" s="23"/>
      <c r="J46" s="22">
        <v>0</v>
      </c>
      <c r="K46" s="24"/>
      <c r="L46" s="27">
        <v>0</v>
      </c>
      <c r="M46" s="28"/>
      <c r="N46" s="20"/>
    </row>
    <row r="47" spans="1:14" ht="32.25" thickBot="1">
      <c r="A47" s="25">
        <f t="shared" si="0"/>
        <v>30</v>
      </c>
      <c r="B47" s="25" t="s">
        <v>40</v>
      </c>
      <c r="C47" s="26">
        <f>D47+F47</f>
        <v>0</v>
      </c>
      <c r="D47" s="27">
        <v>0</v>
      </c>
      <c r="E47" s="27"/>
      <c r="F47" s="27">
        <v>0</v>
      </c>
      <c r="G47" s="29"/>
      <c r="H47" s="26">
        <f>J47</f>
        <v>0</v>
      </c>
      <c r="I47" s="23"/>
      <c r="J47" s="22">
        <v>0</v>
      </c>
      <c r="K47" s="24"/>
      <c r="L47" s="27">
        <v>0</v>
      </c>
      <c r="M47" s="28"/>
      <c r="N47" s="20"/>
    </row>
    <row r="48" spans="1:14" ht="32.25" thickBot="1">
      <c r="A48" s="25">
        <f t="shared" si="0"/>
        <v>31</v>
      </c>
      <c r="B48" s="25" t="s">
        <v>41</v>
      </c>
      <c r="C48" s="26">
        <f>D48+F48</f>
        <v>0</v>
      </c>
      <c r="D48" s="27">
        <v>0</v>
      </c>
      <c r="E48" s="27"/>
      <c r="F48" s="27">
        <v>0</v>
      </c>
      <c r="G48" s="29"/>
      <c r="H48" s="26">
        <f>J48</f>
        <v>0</v>
      </c>
      <c r="I48" s="23"/>
      <c r="J48" s="22">
        <v>0</v>
      </c>
      <c r="K48" s="24"/>
      <c r="L48" s="27">
        <v>0</v>
      </c>
      <c r="M48" s="28"/>
      <c r="N48" s="20"/>
    </row>
    <row r="49" spans="1:14" ht="48" thickBot="1">
      <c r="A49" s="25">
        <f t="shared" si="0"/>
        <v>32</v>
      </c>
      <c r="B49" s="25" t="s">
        <v>42</v>
      </c>
      <c r="C49" s="26">
        <f>D49+F49+6850+9750</f>
        <v>16600</v>
      </c>
      <c r="D49" s="27">
        <v>0</v>
      </c>
      <c r="E49" s="27"/>
      <c r="F49" s="27">
        <v>0</v>
      </c>
      <c r="G49" s="29"/>
      <c r="H49" s="26">
        <f>J49+6850+3500+6250</f>
        <v>16600</v>
      </c>
      <c r="I49" s="23"/>
      <c r="J49" s="22">
        <v>0</v>
      </c>
      <c r="K49" s="24"/>
      <c r="L49" s="27">
        <v>0</v>
      </c>
      <c r="M49" s="28"/>
      <c r="N49" s="20"/>
    </row>
    <row r="50" spans="1:14" ht="32.25" thickBot="1">
      <c r="A50" s="25">
        <f t="shared" si="0"/>
        <v>33</v>
      </c>
      <c r="B50" s="25" t="s">
        <v>63</v>
      </c>
      <c r="C50" s="26">
        <f>D50+F50</f>
        <v>0</v>
      </c>
      <c r="D50" s="27">
        <v>0</v>
      </c>
      <c r="E50" s="27"/>
      <c r="F50" s="27">
        <v>0</v>
      </c>
      <c r="G50" s="29"/>
      <c r="H50" s="26">
        <f>J50</f>
        <v>0</v>
      </c>
      <c r="I50" s="23"/>
      <c r="J50" s="22">
        <v>0</v>
      </c>
      <c r="K50" s="24"/>
      <c r="L50" s="27">
        <v>0</v>
      </c>
      <c r="M50" s="28"/>
      <c r="N50" s="20"/>
    </row>
    <row r="51" spans="1:14" ht="48" thickBot="1">
      <c r="A51" s="25">
        <f t="shared" si="0"/>
        <v>34</v>
      </c>
      <c r="B51" s="25" t="s">
        <v>43</v>
      </c>
      <c r="C51" s="26">
        <v>21746</v>
      </c>
      <c r="D51" s="27">
        <v>0</v>
      </c>
      <c r="E51" s="27"/>
      <c r="F51" s="27">
        <v>0</v>
      </c>
      <c r="G51" s="29"/>
      <c r="H51" s="26">
        <f>J51+6246+7200+8300</f>
        <v>21746</v>
      </c>
      <c r="I51" s="23"/>
      <c r="J51" s="22">
        <v>0</v>
      </c>
      <c r="K51" s="24"/>
      <c r="L51" s="27">
        <v>0</v>
      </c>
      <c r="M51" s="28"/>
      <c r="N51" s="20"/>
    </row>
    <row r="52" spans="1:14" ht="32.25" thickBot="1">
      <c r="A52" s="25">
        <f t="shared" si="0"/>
        <v>35</v>
      </c>
      <c r="B52" s="25" t="s">
        <v>44</v>
      </c>
      <c r="C52" s="26">
        <f>D52+F52+8000+25000</f>
        <v>33000</v>
      </c>
      <c r="D52" s="27">
        <v>0</v>
      </c>
      <c r="E52" s="27"/>
      <c r="F52" s="27">
        <v>0</v>
      </c>
      <c r="G52" s="29"/>
      <c r="H52" s="26">
        <f>J52+7550</f>
        <v>7550</v>
      </c>
      <c r="I52" s="23"/>
      <c r="J52" s="22">
        <v>0</v>
      </c>
      <c r="K52" s="24"/>
      <c r="L52" s="27">
        <v>0</v>
      </c>
      <c r="M52" s="28"/>
      <c r="N52" s="20"/>
    </row>
    <row r="53" spans="1:14" ht="48" thickBot="1">
      <c r="A53" s="25">
        <f t="shared" si="0"/>
        <v>36</v>
      </c>
      <c r="B53" s="25" t="s">
        <v>64</v>
      </c>
      <c r="C53" s="26">
        <f>D53+F53</f>
        <v>0</v>
      </c>
      <c r="D53" s="27">
        <v>0</v>
      </c>
      <c r="E53" s="27"/>
      <c r="F53" s="27">
        <v>0</v>
      </c>
      <c r="G53" s="29"/>
      <c r="H53" s="26">
        <f>J53</f>
        <v>0</v>
      </c>
      <c r="I53" s="23"/>
      <c r="J53" s="22">
        <v>0</v>
      </c>
      <c r="K53" s="24"/>
      <c r="L53" s="27">
        <v>0</v>
      </c>
      <c r="M53" s="28"/>
      <c r="N53" s="20"/>
    </row>
    <row r="54" spans="1:14" ht="48" customHeight="1" thickBot="1">
      <c r="A54" s="25">
        <f t="shared" si="0"/>
        <v>37</v>
      </c>
      <c r="B54" s="25" t="s">
        <v>65</v>
      </c>
      <c r="C54" s="26">
        <f>D54+F54+8500</f>
        <v>8500</v>
      </c>
      <c r="D54" s="27">
        <v>0</v>
      </c>
      <c r="E54" s="27"/>
      <c r="F54" s="27">
        <v>0</v>
      </c>
      <c r="G54" s="29"/>
      <c r="H54" s="26">
        <f>J54</f>
        <v>0</v>
      </c>
      <c r="I54" s="23"/>
      <c r="J54" s="22">
        <v>0</v>
      </c>
      <c r="K54" s="24"/>
      <c r="L54" s="27">
        <v>0</v>
      </c>
      <c r="M54" s="28"/>
      <c r="N54" s="20"/>
    </row>
    <row r="55" spans="1:14" ht="32.25" thickBot="1">
      <c r="A55" s="25">
        <f t="shared" si="0"/>
        <v>38</v>
      </c>
      <c r="B55" s="25" t="s">
        <v>45</v>
      </c>
      <c r="C55" s="26">
        <f>D55+F55</f>
        <v>0</v>
      </c>
      <c r="D55" s="27">
        <v>0</v>
      </c>
      <c r="E55" s="27"/>
      <c r="F55" s="27">
        <v>0</v>
      </c>
      <c r="G55" s="29"/>
      <c r="H55" s="26">
        <f>J55</f>
        <v>0</v>
      </c>
      <c r="I55" s="23"/>
      <c r="J55" s="22">
        <v>0</v>
      </c>
      <c r="K55" s="24"/>
      <c r="L55" s="27">
        <v>0</v>
      </c>
      <c r="M55" s="28"/>
      <c r="N55" s="20"/>
    </row>
    <row r="56" spans="1:14" ht="48" thickBot="1">
      <c r="A56" s="25">
        <f t="shared" si="0"/>
        <v>39</v>
      </c>
      <c r="B56" s="25" t="s">
        <v>66</v>
      </c>
      <c r="C56" s="26">
        <f>D56+F56</f>
        <v>0</v>
      </c>
      <c r="D56" s="27">
        <v>0</v>
      </c>
      <c r="E56" s="27"/>
      <c r="F56" s="27">
        <v>0</v>
      </c>
      <c r="G56" s="29"/>
      <c r="H56" s="26">
        <f>J56</f>
        <v>0</v>
      </c>
      <c r="I56" s="23"/>
      <c r="J56" s="22">
        <v>0</v>
      </c>
      <c r="K56" s="24"/>
      <c r="L56" s="27">
        <v>0</v>
      </c>
      <c r="M56" s="28"/>
      <c r="N56" s="20"/>
    </row>
    <row r="57" spans="1:14" ht="48" thickBot="1">
      <c r="A57" s="25">
        <f t="shared" si="0"/>
        <v>40</v>
      </c>
      <c r="B57" s="25" t="s">
        <v>67</v>
      </c>
      <c r="C57" s="26">
        <f>D57+F57</f>
        <v>0</v>
      </c>
      <c r="D57" s="27">
        <v>0</v>
      </c>
      <c r="E57" s="27"/>
      <c r="F57" s="27">
        <v>0</v>
      </c>
      <c r="G57" s="29"/>
      <c r="H57" s="26">
        <f>J57</f>
        <v>0</v>
      </c>
      <c r="I57" s="23"/>
      <c r="J57" s="22">
        <v>0</v>
      </c>
      <c r="K57" s="24"/>
      <c r="L57" s="27">
        <v>0</v>
      </c>
      <c r="M57" s="28"/>
      <c r="N57" s="20"/>
    </row>
    <row r="58" spans="1:14" ht="48" thickBot="1">
      <c r="A58" s="25">
        <f t="shared" si="0"/>
        <v>41</v>
      </c>
      <c r="B58" s="25" t="s">
        <v>68</v>
      </c>
      <c r="C58" s="26">
        <f>D58+F58+100</f>
        <v>100</v>
      </c>
      <c r="D58" s="27">
        <v>0</v>
      </c>
      <c r="E58" s="27"/>
      <c r="F58" s="27">
        <v>0</v>
      </c>
      <c r="G58" s="29"/>
      <c r="H58" s="26">
        <f>J58+100</f>
        <v>100</v>
      </c>
      <c r="I58" s="23"/>
      <c r="J58" s="22">
        <v>0</v>
      </c>
      <c r="K58" s="24"/>
      <c r="L58" s="27">
        <v>0</v>
      </c>
      <c r="M58" s="28"/>
      <c r="N58" s="20"/>
    </row>
    <row r="59" spans="1:14" ht="48" thickBot="1">
      <c r="A59" s="25">
        <f t="shared" si="0"/>
        <v>42</v>
      </c>
      <c r="B59" s="25" t="s">
        <v>46</v>
      </c>
      <c r="C59" s="26">
        <f>D59+F59+10000+500+28250</f>
        <v>38750</v>
      </c>
      <c r="D59" s="27">
        <v>0</v>
      </c>
      <c r="E59" s="27"/>
      <c r="F59" s="27">
        <v>0</v>
      </c>
      <c r="G59" s="29"/>
      <c r="H59" s="26">
        <f>J59+6250+8000+24500</f>
        <v>38750</v>
      </c>
      <c r="I59" s="23"/>
      <c r="J59" s="22">
        <v>0</v>
      </c>
      <c r="K59" s="24"/>
      <c r="L59" s="27">
        <v>0</v>
      </c>
      <c r="M59" s="28"/>
      <c r="N59" s="20"/>
    </row>
    <row r="60" spans="1:14" ht="32.25" thickBot="1">
      <c r="A60" s="25">
        <f t="shared" si="0"/>
        <v>43</v>
      </c>
      <c r="B60" s="25" t="s">
        <v>47</v>
      </c>
      <c r="C60" s="26">
        <f>D60+F60+30000</f>
        <v>30000</v>
      </c>
      <c r="D60" s="27">
        <v>0</v>
      </c>
      <c r="E60" s="27"/>
      <c r="F60" s="27">
        <v>0</v>
      </c>
      <c r="G60" s="29"/>
      <c r="H60" s="26">
        <f>J60+9160+10000+4020</f>
        <v>23180</v>
      </c>
      <c r="I60" s="23"/>
      <c r="J60" s="22">
        <v>0</v>
      </c>
      <c r="K60" s="24"/>
      <c r="L60" s="27">
        <v>0</v>
      </c>
      <c r="M60" s="28"/>
      <c r="N60" s="20"/>
    </row>
    <row r="61" spans="1:14" ht="48" thickBot="1">
      <c r="A61" s="25">
        <f t="shared" si="0"/>
        <v>44</v>
      </c>
      <c r="B61" s="25" t="s">
        <v>69</v>
      </c>
      <c r="C61" s="26">
        <f>D61+F61+34196</f>
        <v>34196</v>
      </c>
      <c r="D61" s="27">
        <v>0</v>
      </c>
      <c r="E61" s="27"/>
      <c r="F61" s="27">
        <v>0</v>
      </c>
      <c r="G61" s="29"/>
      <c r="H61" s="26">
        <f>J61+10800+23396</f>
        <v>34196</v>
      </c>
      <c r="I61" s="23"/>
      <c r="J61" s="22">
        <v>0</v>
      </c>
      <c r="K61" s="24"/>
      <c r="L61" s="27">
        <v>0</v>
      </c>
      <c r="M61" s="28"/>
      <c r="N61" s="20"/>
    </row>
    <row r="62" spans="1:14" ht="48" thickBot="1">
      <c r="A62" s="25">
        <f t="shared" si="0"/>
        <v>45</v>
      </c>
      <c r="B62" s="25" t="s">
        <v>48</v>
      </c>
      <c r="C62" s="26">
        <f>D62+F62</f>
        <v>0</v>
      </c>
      <c r="D62" s="27">
        <v>0</v>
      </c>
      <c r="E62" s="27"/>
      <c r="F62" s="27">
        <v>0</v>
      </c>
      <c r="G62" s="29"/>
      <c r="H62" s="26">
        <f>J62</f>
        <v>0</v>
      </c>
      <c r="I62" s="23"/>
      <c r="J62" s="22">
        <v>0</v>
      </c>
      <c r="K62" s="24"/>
      <c r="L62" s="27">
        <v>0</v>
      </c>
      <c r="M62" s="28"/>
      <c r="N62" s="20"/>
    </row>
    <row r="63" spans="1:14" ht="48" thickBot="1">
      <c r="A63" s="25">
        <f t="shared" si="0"/>
        <v>46</v>
      </c>
      <c r="B63" s="25" t="s">
        <v>49</v>
      </c>
      <c r="C63" s="26">
        <f>D63+F63</f>
        <v>0</v>
      </c>
      <c r="D63" s="27">
        <v>0</v>
      </c>
      <c r="E63" s="27"/>
      <c r="F63" s="27">
        <v>0</v>
      </c>
      <c r="G63" s="29"/>
      <c r="H63" s="26">
        <f>J63</f>
        <v>0</v>
      </c>
      <c r="I63" s="23"/>
      <c r="J63" s="22">
        <v>0</v>
      </c>
      <c r="K63" s="24"/>
      <c r="L63" s="27">
        <v>0</v>
      </c>
      <c r="M63" s="28"/>
      <c r="N63" s="20"/>
    </row>
    <row r="64" spans="1:14" ht="32.25" thickBot="1">
      <c r="A64" s="25">
        <f t="shared" si="0"/>
        <v>47</v>
      </c>
      <c r="B64" s="25" t="s">
        <v>50</v>
      </c>
      <c r="C64" s="26">
        <f>D64+F64</f>
        <v>0</v>
      </c>
      <c r="D64" s="27">
        <v>0</v>
      </c>
      <c r="E64" s="27"/>
      <c r="F64" s="27">
        <v>0</v>
      </c>
      <c r="G64" s="29"/>
      <c r="H64" s="26">
        <f>J64</f>
        <v>0</v>
      </c>
      <c r="I64" s="23"/>
      <c r="J64" s="22">
        <v>0</v>
      </c>
      <c r="K64" s="24"/>
      <c r="L64" s="27">
        <v>0</v>
      </c>
      <c r="M64" s="28"/>
      <c r="N64" s="20"/>
    </row>
    <row r="65" spans="1:14" ht="48" thickBot="1">
      <c r="A65" s="25">
        <f t="shared" si="0"/>
        <v>48</v>
      </c>
      <c r="B65" s="25" t="s">
        <v>51</v>
      </c>
      <c r="C65" s="26">
        <f>D65+F65+15000</f>
        <v>15000</v>
      </c>
      <c r="D65" s="27">
        <v>0</v>
      </c>
      <c r="E65" s="27"/>
      <c r="F65" s="27">
        <v>0</v>
      </c>
      <c r="G65" s="29"/>
      <c r="H65" s="26">
        <f>J65+3600+7000</f>
        <v>10600</v>
      </c>
      <c r="I65" s="23"/>
      <c r="J65" s="22">
        <v>0</v>
      </c>
      <c r="K65" s="24"/>
      <c r="L65" s="27">
        <v>0</v>
      </c>
      <c r="M65" s="28"/>
      <c r="N65" s="20"/>
    </row>
    <row r="66" spans="1:14" ht="32.25" thickBot="1">
      <c r="A66" s="25">
        <f t="shared" si="0"/>
        <v>49</v>
      </c>
      <c r="B66" s="25" t="s">
        <v>52</v>
      </c>
      <c r="C66" s="26">
        <f>D66+F66+29600+88700</f>
        <v>118300</v>
      </c>
      <c r="D66" s="27">
        <v>0</v>
      </c>
      <c r="E66" s="27"/>
      <c r="F66" s="27">
        <v>0</v>
      </c>
      <c r="G66" s="29"/>
      <c r="H66" s="26">
        <f>J66+29600+78700+10000</f>
        <v>118300</v>
      </c>
      <c r="I66" s="23"/>
      <c r="J66" s="22">
        <v>0</v>
      </c>
      <c r="K66" s="24"/>
      <c r="L66" s="27">
        <v>0</v>
      </c>
      <c r="M66" s="28"/>
      <c r="N66" s="20"/>
    </row>
    <row r="67" spans="1:14" ht="19.5" thickBot="1">
      <c r="A67" s="25"/>
      <c r="B67" s="16"/>
      <c r="C67" s="12">
        <f>D67+F67</f>
        <v>0</v>
      </c>
      <c r="D67" s="13">
        <v>0</v>
      </c>
      <c r="E67" s="13"/>
      <c r="F67" s="13">
        <v>0</v>
      </c>
      <c r="G67" s="14"/>
      <c r="H67" s="12">
        <f>J67</f>
        <v>0</v>
      </c>
      <c r="I67" s="15"/>
      <c r="J67" s="13">
        <v>0</v>
      </c>
      <c r="K67" s="19"/>
      <c r="L67" s="13">
        <v>0</v>
      </c>
      <c r="M67" s="11"/>
      <c r="N67" s="20"/>
    </row>
    <row r="68" spans="1:14" ht="19.5" thickBot="1">
      <c r="A68" s="50" t="s">
        <v>12</v>
      </c>
      <c r="B68" s="51"/>
      <c r="C68" s="31">
        <f>SUM(C18:C67)</f>
        <v>448892</v>
      </c>
      <c r="D68" s="31">
        <f>SUM(D18:D67)</f>
        <v>0</v>
      </c>
      <c r="E68" s="31"/>
      <c r="F68" s="31">
        <f>SUM(F18:F67)</f>
        <v>0</v>
      </c>
      <c r="G68" s="32">
        <f>SUM(G18:G67)</f>
        <v>0</v>
      </c>
      <c r="H68" s="31">
        <f>SUM(H18:H67)</f>
        <v>371622</v>
      </c>
      <c r="I68" s="33"/>
      <c r="J68" s="31">
        <f>SUM(J18:J67)</f>
        <v>0</v>
      </c>
      <c r="K68" s="31"/>
      <c r="L68" s="31">
        <f>SUM(L18:L67)</f>
        <v>0</v>
      </c>
      <c r="M68" s="31"/>
      <c r="N68" s="20"/>
    </row>
    <row r="69" spans="1:13" ht="14.25" customHeight="1">
      <c r="A69" s="4" t="s">
        <v>0</v>
      </c>
      <c r="B69" s="5"/>
      <c r="C69" s="5"/>
      <c r="D69" s="5"/>
      <c r="E69" s="5"/>
      <c r="F69" s="5"/>
      <c r="G69" s="5"/>
      <c r="H69" s="5"/>
      <c r="I69" s="6"/>
      <c r="J69" s="5"/>
      <c r="K69" s="5"/>
      <c r="L69" s="5"/>
      <c r="M69" s="5"/>
    </row>
    <row r="70" spans="1:13" ht="15.75">
      <c r="A70" s="7"/>
      <c r="B70" s="8"/>
      <c r="C70" s="8"/>
      <c r="D70" s="8"/>
      <c r="E70" s="8"/>
      <c r="F70" s="8"/>
      <c r="G70" s="5"/>
      <c r="H70" s="5"/>
      <c r="I70" s="5"/>
      <c r="J70" s="5"/>
      <c r="K70" s="5"/>
      <c r="L70" s="5"/>
      <c r="M70" s="5"/>
    </row>
    <row r="71" spans="1:13" ht="15.7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</sheetData>
  <sheetProtection/>
  <mergeCells count="26">
    <mergeCell ref="A68:B68"/>
    <mergeCell ref="A72:M72"/>
    <mergeCell ref="C14:C16"/>
    <mergeCell ref="D14:G14"/>
    <mergeCell ref="H14:H16"/>
    <mergeCell ref="I14:K15"/>
    <mergeCell ref="D15:E15"/>
    <mergeCell ref="F15:G15"/>
    <mergeCell ref="A13:A16"/>
    <mergeCell ref="B13:B16"/>
    <mergeCell ref="C13:G13"/>
    <mergeCell ref="H13:K13"/>
    <mergeCell ref="L13:M13"/>
    <mergeCell ref="L14:L16"/>
    <mergeCell ref="A9:M9"/>
    <mergeCell ref="A10:M10"/>
    <mergeCell ref="A11:M11"/>
    <mergeCell ref="A12:M12"/>
    <mergeCell ref="M14:M16"/>
    <mergeCell ref="A7:M7"/>
    <mergeCell ref="K8:M8"/>
    <mergeCell ref="A2:M2"/>
    <mergeCell ref="A3:M3"/>
    <mergeCell ref="A4:M4"/>
    <mergeCell ref="H5:M5"/>
    <mergeCell ref="A6:M6"/>
  </mergeCells>
  <printOptions/>
  <pageMargins left="0.2362204724409449" right="0.2362204724409449" top="0.39" bottom="0.16" header="0.17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2020-08-25T00:27:05Z</dcterms:modified>
  <cp:category/>
  <cp:version/>
  <cp:contentType/>
  <cp:contentStatus/>
</cp:coreProperties>
</file>